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a2eb47844972cd7/デスクトップ/"/>
    </mc:Choice>
  </mc:AlternateContent>
  <xr:revisionPtr revIDLastSave="448" documentId="8_{7894F09C-D336-4057-913B-0339C3F7707F}" xr6:coauthVersionLast="47" xr6:coauthVersionMax="47" xr10:uidLastSave="{3DA95F5A-9652-4D5D-8FF8-972823DD1552}"/>
  <bookViews>
    <workbookView xWindow="-110" yWindow="-110" windowWidth="19420" windowHeight="10300" xr2:uid="{CA7CC378-1C85-43D9-AFF8-F5C8D77AB659}"/>
  </bookViews>
  <sheets>
    <sheet name="年間の所得控除計算" sheetId="1" r:id="rId1"/>
    <sheet name="運用金額を一括で受け取ったときの節税効果" sheetId="2" r:id="rId2"/>
    <sheet name="年金として振り分けて受け取った時の節税効果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3" l="1"/>
  <c r="D42" i="3"/>
  <c r="D41" i="3"/>
  <c r="D38" i="3"/>
  <c r="D37" i="3"/>
  <c r="D36" i="3"/>
  <c r="D29" i="3"/>
  <c r="D28" i="3"/>
  <c r="D27" i="3"/>
  <c r="D24" i="3"/>
  <c r="D23" i="3"/>
  <c r="D22" i="3"/>
  <c r="D15" i="3"/>
  <c r="D14" i="3"/>
  <c r="D13" i="3"/>
  <c r="D10" i="3"/>
  <c r="D9" i="3"/>
  <c r="D8" i="3"/>
  <c r="C35" i="2"/>
  <c r="C36" i="2"/>
  <c r="C37" i="2"/>
  <c r="C38" i="2"/>
  <c r="C39" i="2"/>
  <c r="C40" i="2"/>
  <c r="C41" i="2"/>
  <c r="C42" i="2"/>
  <c r="C24" i="2"/>
  <c r="C25" i="2"/>
  <c r="C26" i="2"/>
  <c r="C27" i="2"/>
  <c r="C28" i="2"/>
  <c r="C29" i="2"/>
  <c r="C30" i="2"/>
  <c r="C31" i="2"/>
  <c r="C32" i="2"/>
  <c r="C33" i="2"/>
  <c r="C34" i="2"/>
  <c r="C23" i="2"/>
  <c r="C17" i="2"/>
  <c r="C18" i="2"/>
  <c r="C19" i="2"/>
  <c r="C20" i="2"/>
  <c r="C21" i="2"/>
  <c r="C2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3" i="2"/>
  <c r="D3" i="1"/>
  <c r="E12" i="1" s="1"/>
  <c r="E7" i="1" l="1"/>
  <c r="E8" i="1"/>
  <c r="E9" i="1"/>
  <c r="E10" i="1"/>
  <c r="E11" i="1"/>
</calcChain>
</file>

<file path=xl/sharedStrings.xml><?xml version="1.0" encoding="utf-8"?>
<sst xmlns="http://schemas.openxmlformats.org/spreadsheetml/2006/main" count="108" uniqueCount="60">
  <si>
    <t>課税所得金額</t>
  </si>
  <si>
    <t>195万円以下</t>
    <phoneticPr fontId="2"/>
  </si>
  <si>
    <t>195万円超～330万円以下</t>
    <phoneticPr fontId="2"/>
  </si>
  <si>
    <t>330万円超～695万円以下</t>
    <phoneticPr fontId="2"/>
  </si>
  <si>
    <t>695万円超～900万円以下</t>
  </si>
  <si>
    <t>900万円超～1,800万円以下</t>
  </si>
  <si>
    <t>1,800万円超～4,000万円以下</t>
  </si>
  <si>
    <t>4,000万円超</t>
  </si>
  <si>
    <t>所得税（％）</t>
    <phoneticPr fontId="2"/>
  </si>
  <si>
    <t>住民税(％）</t>
    <phoneticPr fontId="2"/>
  </si>
  <si>
    <t>月の積立額</t>
    <rPh sb="0" eb="1">
      <t>ツキ</t>
    </rPh>
    <rPh sb="2" eb="5">
      <t>ツミタテガク</t>
    </rPh>
    <phoneticPr fontId="2"/>
  </si>
  <si>
    <t>年間の総積立額</t>
    <rPh sb="0" eb="2">
      <t>ネンカン</t>
    </rPh>
    <rPh sb="3" eb="6">
      <t>ソウツミタテ</t>
    </rPh>
    <rPh sb="6" eb="7">
      <t>ガク</t>
    </rPh>
    <phoneticPr fontId="2"/>
  </si>
  <si>
    <t>勤続年数（年）</t>
    <rPh sb="0" eb="4">
      <t>キンゾクネンスウ</t>
    </rPh>
    <rPh sb="5" eb="6">
      <t>ネン</t>
    </rPh>
    <phoneticPr fontId="2"/>
  </si>
  <si>
    <t>計算式</t>
    <rPh sb="0" eb="3">
      <t>ケイサンシキ</t>
    </rPh>
    <phoneticPr fontId="2"/>
  </si>
  <si>
    <t>計算式</t>
    <phoneticPr fontId="2"/>
  </si>
  <si>
    <t>年間の総積立額×所得税 + 年間の総積立額×住民税</t>
    <rPh sb="0" eb="2">
      <t>ネンカン</t>
    </rPh>
    <rPh sb="3" eb="6">
      <t>ソウツミタテ</t>
    </rPh>
    <rPh sb="6" eb="7">
      <t>ガク</t>
    </rPh>
    <rPh sb="8" eb="11">
      <t>ショトクゼイ</t>
    </rPh>
    <rPh sb="14" eb="16">
      <t>ネンカン</t>
    </rPh>
    <rPh sb="17" eb="20">
      <t>ソウツミタテ</t>
    </rPh>
    <rPh sb="20" eb="21">
      <t>ガク</t>
    </rPh>
    <rPh sb="22" eb="25">
      <t>ジュウミンゼイ</t>
    </rPh>
    <phoneticPr fontId="2"/>
  </si>
  <si>
    <t>課税されない金額</t>
    <rPh sb="0" eb="2">
      <t>カゼイ</t>
    </rPh>
    <rPh sb="6" eb="8">
      <t>キンガク</t>
    </rPh>
    <phoneticPr fontId="2"/>
  </si>
  <si>
    <t>勤続20年以下</t>
    <rPh sb="0" eb="2">
      <t>キンゾク</t>
    </rPh>
    <rPh sb="4" eb="7">
      <t>ネンイカ</t>
    </rPh>
    <phoneticPr fontId="2"/>
  </si>
  <si>
    <t>勤続20年以上</t>
    <rPh sb="0" eb="2">
      <t>キンゾク</t>
    </rPh>
    <rPh sb="4" eb="5">
      <t>ネン</t>
    </rPh>
    <rPh sb="5" eb="7">
      <t>イジョウ</t>
    </rPh>
    <phoneticPr fontId="2"/>
  </si>
  <si>
    <t>40万円×勤続年数</t>
    <rPh sb="2" eb="3">
      <t>マン</t>
    </rPh>
    <rPh sb="3" eb="4">
      <t>エン</t>
    </rPh>
    <rPh sb="5" eb="7">
      <t>キンゾク</t>
    </rPh>
    <rPh sb="7" eb="9">
      <t>ネンスウ</t>
    </rPh>
    <phoneticPr fontId="2"/>
  </si>
  <si>
    <t>800円万+70万円×（勤続年数-20年）</t>
    <rPh sb="3" eb="5">
      <t>エンマン</t>
    </rPh>
    <rPh sb="8" eb="9">
      <t>マン</t>
    </rPh>
    <rPh sb="9" eb="10">
      <t>エン</t>
    </rPh>
    <rPh sb="12" eb="14">
      <t>キンゾク</t>
    </rPh>
    <rPh sb="14" eb="15">
      <t>ネン</t>
    </rPh>
    <rPh sb="15" eb="16">
      <t>スウ</t>
    </rPh>
    <rPh sb="19" eb="20">
      <t>ネン</t>
    </rPh>
    <phoneticPr fontId="2"/>
  </si>
  <si>
    <t>←</t>
    <phoneticPr fontId="2"/>
  </si>
  <si>
    <t>→入力</t>
    <rPh sb="1" eb="3">
      <t>ニュウリョク</t>
    </rPh>
    <phoneticPr fontId="2"/>
  </si>
  <si>
    <t>←0です。</t>
    <phoneticPr fontId="2"/>
  </si>
  <si>
    <t>年金を受け取る年齢</t>
    <rPh sb="0" eb="2">
      <t>ネンキン</t>
    </rPh>
    <rPh sb="3" eb="4">
      <t>ウ</t>
    </rPh>
    <rPh sb="5" eb="6">
      <t>ト</t>
    </rPh>
    <rPh sb="7" eb="9">
      <t>ネンレイ</t>
    </rPh>
    <phoneticPr fontId="2"/>
  </si>
  <si>
    <t>65歳以上</t>
    <rPh sb="2" eb="5">
      <t>サイイジョウ</t>
    </rPh>
    <phoneticPr fontId="2"/>
  </si>
  <si>
    <t>65歳未満</t>
    <rPh sb="2" eb="5">
      <t>サイミマン</t>
    </rPh>
    <phoneticPr fontId="2"/>
  </si>
  <si>
    <t>受け取る年金額（年間）</t>
    <rPh sb="0" eb="1">
      <t>ウ</t>
    </rPh>
    <rPh sb="2" eb="3">
      <t>ト</t>
    </rPh>
    <rPh sb="4" eb="7">
      <t>ネンキンガク</t>
    </rPh>
    <rPh sb="8" eb="10">
      <t>ネンカン</t>
    </rPh>
    <phoneticPr fontId="2"/>
  </si>
  <si>
    <t>330万円以下</t>
    <rPh sb="3" eb="7">
      <t>マンエンイカ</t>
    </rPh>
    <phoneticPr fontId="2"/>
  </si>
  <si>
    <t>330万円超　410万円以下</t>
    <rPh sb="3" eb="5">
      <t>マンエン</t>
    </rPh>
    <rPh sb="5" eb="6">
      <t>チョウ</t>
    </rPh>
    <rPh sb="10" eb="12">
      <t>マンエン</t>
    </rPh>
    <rPh sb="12" eb="14">
      <t>イカ</t>
    </rPh>
    <phoneticPr fontId="2"/>
  </si>
  <si>
    <t>410万円超　770万円以下</t>
    <rPh sb="3" eb="5">
      <t>マンエン</t>
    </rPh>
    <rPh sb="5" eb="6">
      <t>チョウ</t>
    </rPh>
    <rPh sb="10" eb="12">
      <t>マンエン</t>
    </rPh>
    <rPh sb="12" eb="14">
      <t>イカ</t>
    </rPh>
    <phoneticPr fontId="2"/>
  </si>
  <si>
    <t>770万円超　1000万円以下</t>
    <rPh sb="3" eb="5">
      <t>マンエン</t>
    </rPh>
    <rPh sb="5" eb="6">
      <t>チョウ</t>
    </rPh>
    <rPh sb="11" eb="13">
      <t>マンエン</t>
    </rPh>
    <rPh sb="13" eb="15">
      <t>イカ</t>
    </rPh>
    <phoneticPr fontId="2"/>
  </si>
  <si>
    <t>1000万円超</t>
    <rPh sb="5" eb="6">
      <t>エン</t>
    </rPh>
    <rPh sb="6" eb="7">
      <t>チョウ</t>
    </rPh>
    <phoneticPr fontId="2"/>
  </si>
  <si>
    <t>130万円以下</t>
    <rPh sb="3" eb="7">
      <t>マンエンイカ</t>
    </rPh>
    <phoneticPr fontId="2"/>
  </si>
  <si>
    <t>130万円超　410万円以下</t>
    <rPh sb="3" eb="5">
      <t>マンエン</t>
    </rPh>
    <rPh sb="5" eb="6">
      <t>チョウ</t>
    </rPh>
    <rPh sb="10" eb="12">
      <t>マンエン</t>
    </rPh>
    <rPh sb="12" eb="14">
      <t>イカ</t>
    </rPh>
    <phoneticPr fontId="2"/>
  </si>
  <si>
    <t>iDeCoを含む年間の年金金額</t>
    <rPh sb="6" eb="7">
      <t>フク</t>
    </rPh>
    <rPh sb="8" eb="10">
      <t>ネンカン</t>
    </rPh>
    <rPh sb="11" eb="13">
      <t>ネンキン</t>
    </rPh>
    <rPh sb="13" eb="15">
      <t>キンガク</t>
    </rPh>
    <phoneticPr fontId="2"/>
  </si>
  <si>
    <t>→入力</t>
    <rPh sb="1" eb="3">
      <t>ニュウリョク</t>
    </rPh>
    <phoneticPr fontId="2"/>
  </si>
  <si>
    <t>年金の受け取りが年間で1000万円以下の場合</t>
    <rPh sb="0" eb="2">
      <t>ネンキン</t>
    </rPh>
    <rPh sb="3" eb="4">
      <t>ウ</t>
    </rPh>
    <rPh sb="5" eb="6">
      <t>ト</t>
    </rPh>
    <rPh sb="8" eb="10">
      <t>ネンカン</t>
    </rPh>
    <rPh sb="15" eb="17">
      <t>マンエン</t>
    </rPh>
    <rPh sb="17" eb="19">
      <t>イカ</t>
    </rPh>
    <rPh sb="20" eb="22">
      <t>バアイ</t>
    </rPh>
    <phoneticPr fontId="2"/>
  </si>
  <si>
    <r>
      <t>160万円を超えた金額分は課税対象になる。
例えば受け取り金額が1000万円だとしたら、差額の840万円が課税対象となる。
算出方法は、年間の所得控除計算シートに超えた分の</t>
    </r>
    <r>
      <rPr>
        <b/>
        <sz val="10"/>
        <color rgb="FFFF0000"/>
        <rFont val="游ゴシック"/>
        <family val="3"/>
        <charset val="128"/>
        <scheme val="minor"/>
      </rPr>
      <t>金額を年間の総積立額</t>
    </r>
    <r>
      <rPr>
        <b/>
        <sz val="10"/>
        <color theme="1"/>
        <rFont val="游ゴシック"/>
        <family val="3"/>
        <charset val="128"/>
        <scheme val="minor"/>
      </rPr>
      <t>に入力すると出ます。</t>
    </r>
    <rPh sb="22" eb="23">
      <t>タト</t>
    </rPh>
    <rPh sb="25" eb="26">
      <t>ウ</t>
    </rPh>
    <rPh sb="27" eb="28">
      <t>ト</t>
    </rPh>
    <rPh sb="29" eb="31">
      <t>キンガク</t>
    </rPh>
    <rPh sb="36" eb="38">
      <t>マンエン</t>
    </rPh>
    <rPh sb="44" eb="46">
      <t>サガク</t>
    </rPh>
    <rPh sb="50" eb="52">
      <t>マンエン</t>
    </rPh>
    <rPh sb="53" eb="55">
      <t>カゼイ</t>
    </rPh>
    <rPh sb="55" eb="57">
      <t>タイショウ</t>
    </rPh>
    <rPh sb="62" eb="67">
      <t>サンシュツ</t>
    </rPh>
    <rPh sb="68" eb="70">
      <t>ネンカン</t>
    </rPh>
    <rPh sb="71" eb="77">
      <t>ショトクコウジョケイサン</t>
    </rPh>
    <rPh sb="81" eb="82">
      <t>コ</t>
    </rPh>
    <rPh sb="84" eb="85">
      <t>ブン</t>
    </rPh>
    <rPh sb="86" eb="88">
      <t>キンガク</t>
    </rPh>
    <rPh sb="89" eb="91">
      <t>ネンカン</t>
    </rPh>
    <rPh sb="92" eb="96">
      <t>ソウツミタテガク</t>
    </rPh>
    <rPh sb="97" eb="99">
      <t>ニュウリョク</t>
    </rPh>
    <rPh sb="102" eb="103">
      <t>デ</t>
    </rPh>
    <phoneticPr fontId="2"/>
  </si>
  <si>
    <t>iDeCoを含む年間の年金金額×25％+275,000</t>
    <phoneticPr fontId="2"/>
  </si>
  <si>
    <t>iDeCoを含む年間の年金金額×15％+685,000</t>
    <phoneticPr fontId="2"/>
  </si>
  <si>
    <t>iDeCoを含む年間の年金金額×5％+1,455,000</t>
    <phoneticPr fontId="2"/>
  </si>
  <si>
    <t>年金を受け取る年齢</t>
    <phoneticPr fontId="2"/>
  </si>
  <si>
    <t>年金の受け取りが年間で1000万円超～2000万円以下の場合</t>
    <rPh sb="0" eb="2">
      <t>ネンキン</t>
    </rPh>
    <rPh sb="3" eb="4">
      <t>ウ</t>
    </rPh>
    <rPh sb="5" eb="6">
      <t>ト</t>
    </rPh>
    <rPh sb="8" eb="10">
      <t>ネンカン</t>
    </rPh>
    <rPh sb="15" eb="17">
      <t>マンエン</t>
    </rPh>
    <rPh sb="17" eb="18">
      <t>チョウ</t>
    </rPh>
    <rPh sb="23" eb="25">
      <t>マンエン</t>
    </rPh>
    <rPh sb="25" eb="27">
      <t>イカ</t>
    </rPh>
    <rPh sb="28" eb="30">
      <t>バアイ</t>
    </rPh>
    <phoneticPr fontId="2"/>
  </si>
  <si>
    <t>年金の受け取りが年間で2000万円超の場合</t>
    <rPh sb="0" eb="2">
      <t>ネンキン</t>
    </rPh>
    <rPh sb="3" eb="4">
      <t>ウ</t>
    </rPh>
    <rPh sb="5" eb="6">
      <t>ト</t>
    </rPh>
    <rPh sb="8" eb="10">
      <t>ネンカン</t>
    </rPh>
    <rPh sb="15" eb="17">
      <t>マンエン</t>
    </rPh>
    <rPh sb="17" eb="18">
      <t>チョウ</t>
    </rPh>
    <rPh sb="19" eb="21">
      <t>バアイ</t>
    </rPh>
    <phoneticPr fontId="2"/>
  </si>
  <si>
    <t>iDeCoを含む年間の年金金額×25％+175,000</t>
    <phoneticPr fontId="2"/>
  </si>
  <si>
    <t>iDeCoを含む年間の年金金額×15％+585,000</t>
    <phoneticPr fontId="2"/>
  </si>
  <si>
    <t>iDeCoを含む年間の年金金額×5％+1,355,000</t>
    <phoneticPr fontId="2"/>
  </si>
  <si>
    <t>変化する色のセル</t>
    <rPh sb="0" eb="2">
      <t>ヘンカ</t>
    </rPh>
    <rPh sb="4" eb="5">
      <t>イロ</t>
    </rPh>
    <phoneticPr fontId="2"/>
  </si>
  <si>
    <t>iDeCoを含む年間の年金金額×25％+75,000</t>
    <phoneticPr fontId="2"/>
  </si>
  <si>
    <t>iDeCoを含む年間の年金金額×15％+485,000</t>
    <phoneticPr fontId="2"/>
  </si>
  <si>
    <t>iDeCoを含む年間の年金金額×5％+1,255,000</t>
    <phoneticPr fontId="2"/>
  </si>
  <si>
    <t>※5年以上20年以下の幅で運用金額を振り分ける</t>
    <rPh sb="11" eb="12">
      <t>ハバ</t>
    </rPh>
    <rPh sb="13" eb="17">
      <t>ウンヨウキンガク</t>
    </rPh>
    <rPh sb="18" eb="19">
      <t>フ</t>
    </rPh>
    <rPh sb="20" eb="21">
      <t>ワ</t>
    </rPh>
    <phoneticPr fontId="2"/>
  </si>
  <si>
    <t xml:space="preserve">（例）iDeCoを含む年間の年金金額が
100万円の場合、525,000円までは課税されない。
</t>
    <rPh sb="1" eb="2">
      <t>レイ</t>
    </rPh>
    <rPh sb="9" eb="10">
      <t>フク</t>
    </rPh>
    <rPh sb="11" eb="13">
      <t>ネンカン</t>
    </rPh>
    <rPh sb="14" eb="18">
      <t>ネンキンキンガク</t>
    </rPh>
    <rPh sb="23" eb="25">
      <t>マンエン</t>
    </rPh>
    <rPh sb="26" eb="28">
      <t>バアイ</t>
    </rPh>
    <rPh sb="36" eb="37">
      <t>エン</t>
    </rPh>
    <rPh sb="40" eb="42">
      <t>カゼイ</t>
    </rPh>
    <phoneticPr fontId="2"/>
  </si>
  <si>
    <t>↓</t>
    <phoneticPr fontId="2"/>
  </si>
  <si>
    <r>
      <t>525,000万円を超えた金額分は課税対象になる。
例えば受け取り金額が100万円だとしたら、
差額の475,000円が課税対象となる。
算出方法は、年間の所得控除計算シートに超えた分の</t>
    </r>
    <r>
      <rPr>
        <b/>
        <sz val="10"/>
        <color rgb="FFFF0000"/>
        <rFont val="游ゴシック"/>
        <family val="3"/>
        <charset val="128"/>
        <scheme val="minor"/>
      </rPr>
      <t>金額を年間の総積立額</t>
    </r>
    <r>
      <rPr>
        <b/>
        <sz val="10"/>
        <color theme="1"/>
        <rFont val="游ゴシック"/>
        <family val="3"/>
        <charset val="128"/>
        <scheme val="minor"/>
      </rPr>
      <t>に入力すると出ます。</t>
    </r>
    <rPh sb="39" eb="41">
      <t>マンエン</t>
    </rPh>
    <rPh sb="58" eb="59">
      <t>エン</t>
    </rPh>
    <phoneticPr fontId="2"/>
  </si>
  <si>
    <t>（例）年間の総積立額が12万円で年収が300万円とする。
そうなると24,000円は税金として支払わなくてよくなる。</t>
    <rPh sb="3" eb="5">
      <t>ネンカン</t>
    </rPh>
    <rPh sb="6" eb="10">
      <t>ソウツミタテガク</t>
    </rPh>
    <rPh sb="13" eb="15">
      <t>マンエン</t>
    </rPh>
    <rPh sb="16" eb="18">
      <t>ネンシュウ</t>
    </rPh>
    <rPh sb="22" eb="24">
      <t>マンエン</t>
    </rPh>
    <rPh sb="40" eb="41">
      <t>エン</t>
    </rPh>
    <rPh sb="42" eb="44">
      <t>ゼイキン</t>
    </rPh>
    <rPh sb="47" eb="49">
      <t>シハラ</t>
    </rPh>
    <phoneticPr fontId="2"/>
  </si>
  <si>
    <t xml:space="preserve">（例）勤続4年で運用していた金額を一括で受け取ったときに
利益含めて160万円までは、税金が発生しない。
</t>
    <rPh sb="1" eb="2">
      <t>レイ</t>
    </rPh>
    <rPh sb="3" eb="5">
      <t>キンゾク</t>
    </rPh>
    <rPh sb="6" eb="7">
      <t>ネン</t>
    </rPh>
    <rPh sb="8" eb="10">
      <t>ウンヨウ</t>
    </rPh>
    <rPh sb="14" eb="16">
      <t>キンガク</t>
    </rPh>
    <rPh sb="17" eb="19">
      <t>イッカツ</t>
    </rPh>
    <rPh sb="20" eb="21">
      <t>ウ</t>
    </rPh>
    <rPh sb="22" eb="23">
      <t>ト</t>
    </rPh>
    <rPh sb="29" eb="32">
      <t>リエキフク</t>
    </rPh>
    <rPh sb="37" eb="39">
      <t>マンエン</t>
    </rPh>
    <rPh sb="43" eb="45">
      <t>ゼイキン</t>
    </rPh>
    <rPh sb="46" eb="48">
      <t>ハッセイ</t>
    </rPh>
    <phoneticPr fontId="2"/>
  </si>
  <si>
    <t>税金がかからない金額</t>
    <rPh sb="0" eb="2">
      <t>ゼイキン</t>
    </rPh>
    <rPh sb="8" eb="10">
      <t>キンガク</t>
    </rPh>
    <phoneticPr fontId="2"/>
  </si>
  <si>
    <t>節税効果
（年間/円）</t>
    <rPh sb="0" eb="2">
      <t>セツゼイ</t>
    </rPh>
    <rPh sb="2" eb="4">
      <t>コウカ</t>
    </rPh>
    <rPh sb="9" eb="1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</si>
</sst>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2A3B4C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3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/>
    </xf>
    <xf numFmtId="38" fontId="3" fillId="3" borderId="1" xfId="1" applyFont="1" applyFill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2" xfId="0" applyFont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38" fontId="3" fillId="2" borderId="1" xfId="1" applyFont="1" applyFill="1" applyBorder="1">
      <alignment vertical="center"/>
    </xf>
    <xf numFmtId="38" fontId="3" fillId="3" borderId="1" xfId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5DB90-B4E3-4024-BCE9-AEDF9BB826F7}">
  <dimension ref="B2:G12"/>
  <sheetViews>
    <sheetView tabSelected="1" topLeftCell="B1" workbookViewId="0">
      <selection activeCell="C3" sqref="C3"/>
    </sheetView>
  </sheetViews>
  <sheetFormatPr defaultRowHeight="18" x14ac:dyDescent="0.55000000000000004"/>
  <cols>
    <col min="2" max="2" width="26.6640625" customWidth="1"/>
    <col min="3" max="4" width="13.58203125" customWidth="1"/>
    <col min="5" max="5" width="25.33203125" customWidth="1"/>
    <col min="7" max="7" width="43.58203125" customWidth="1"/>
  </cols>
  <sheetData>
    <row r="2" spans="2:7" x14ac:dyDescent="0.55000000000000004">
      <c r="C2" s="10" t="s">
        <v>10</v>
      </c>
      <c r="D2" s="10" t="s">
        <v>11</v>
      </c>
      <c r="E2" s="5" t="s">
        <v>48</v>
      </c>
      <c r="G2" s="5" t="s">
        <v>14</v>
      </c>
    </row>
    <row r="3" spans="2:7" x14ac:dyDescent="0.55000000000000004">
      <c r="B3" s="15" t="s">
        <v>22</v>
      </c>
      <c r="C3" s="21">
        <v>10000</v>
      </c>
      <c r="D3" s="13">
        <f>C3*12</f>
        <v>120000</v>
      </c>
      <c r="E3" s="18"/>
      <c r="G3" s="9" t="s">
        <v>15</v>
      </c>
    </row>
    <row r="4" spans="2:7" x14ac:dyDescent="0.55000000000000004">
      <c r="C4" s="1"/>
      <c r="D4" s="1"/>
    </row>
    <row r="5" spans="2:7" ht="36" x14ac:dyDescent="0.55000000000000004">
      <c r="B5" s="4" t="s">
        <v>0</v>
      </c>
      <c r="C5" s="4" t="s">
        <v>8</v>
      </c>
      <c r="D5" s="5" t="s">
        <v>9</v>
      </c>
      <c r="E5" s="6" t="s">
        <v>59</v>
      </c>
    </row>
    <row r="6" spans="2:7" x14ac:dyDescent="0.55000000000000004">
      <c r="B6" s="7" t="s">
        <v>1</v>
      </c>
      <c r="C6" s="11">
        <v>5</v>
      </c>
      <c r="D6" s="23">
        <v>10</v>
      </c>
      <c r="E6" s="3">
        <v>0</v>
      </c>
      <c r="F6" s="1" t="s">
        <v>23</v>
      </c>
    </row>
    <row r="7" spans="2:7" ht="18" customHeight="1" x14ac:dyDescent="0.55000000000000004">
      <c r="B7" s="7" t="s">
        <v>2</v>
      </c>
      <c r="C7" s="11">
        <v>10</v>
      </c>
      <c r="D7" s="23"/>
      <c r="E7" s="19">
        <f>D3*C7/100+D3*D6/100</f>
        <v>24000</v>
      </c>
      <c r="F7" s="2" t="s">
        <v>21</v>
      </c>
      <c r="G7" s="24" t="s">
        <v>56</v>
      </c>
    </row>
    <row r="8" spans="2:7" x14ac:dyDescent="0.55000000000000004">
      <c r="B8" s="7" t="s">
        <v>3</v>
      </c>
      <c r="C8" s="11">
        <v>20</v>
      </c>
      <c r="D8" s="23"/>
      <c r="E8" s="19">
        <f>D3*C8/100+D3*D6/100</f>
        <v>36000</v>
      </c>
      <c r="G8" s="24"/>
    </row>
    <row r="9" spans="2:7" x14ac:dyDescent="0.55000000000000004">
      <c r="B9" s="8" t="s">
        <v>4</v>
      </c>
      <c r="C9" s="11">
        <v>23</v>
      </c>
      <c r="D9" s="23"/>
      <c r="E9" s="19">
        <f>D3*C9/100+D3*D6/100</f>
        <v>39600</v>
      </c>
      <c r="G9" s="24"/>
    </row>
    <row r="10" spans="2:7" x14ac:dyDescent="0.55000000000000004">
      <c r="B10" s="8" t="s">
        <v>5</v>
      </c>
      <c r="C10" s="11">
        <v>33</v>
      </c>
      <c r="D10" s="23"/>
      <c r="E10" s="19">
        <f>D3*C10/100+D3*D6/100</f>
        <v>51600</v>
      </c>
    </row>
    <row r="11" spans="2:7" x14ac:dyDescent="0.55000000000000004">
      <c r="B11" s="8" t="s">
        <v>6</v>
      </c>
      <c r="C11" s="11">
        <v>40</v>
      </c>
      <c r="D11" s="23"/>
      <c r="E11" s="19">
        <f>D3*C11/100+D3*D6/100</f>
        <v>60000</v>
      </c>
    </row>
    <row r="12" spans="2:7" x14ac:dyDescent="0.55000000000000004">
      <c r="B12" s="8" t="s">
        <v>7</v>
      </c>
      <c r="C12" s="11">
        <v>45</v>
      </c>
      <c r="D12" s="23"/>
      <c r="E12" s="19">
        <f>D3*C12/100+D3*D6/100</f>
        <v>66000</v>
      </c>
    </row>
  </sheetData>
  <mergeCells count="2">
    <mergeCell ref="D6:D12"/>
    <mergeCell ref="G7:G9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BD892-7B02-4E53-977C-AFAA44ACE943}">
  <dimension ref="B2:F42"/>
  <sheetViews>
    <sheetView workbookViewId="0">
      <selection activeCell="B1" sqref="B1"/>
    </sheetView>
  </sheetViews>
  <sheetFormatPr defaultRowHeight="18" x14ac:dyDescent="0.55000000000000004"/>
  <cols>
    <col min="2" max="2" width="15.25" customWidth="1"/>
    <col min="3" max="3" width="19.08203125" customWidth="1"/>
    <col min="5" max="5" width="17.4140625" customWidth="1"/>
    <col min="6" max="6" width="33.1640625" customWidth="1"/>
  </cols>
  <sheetData>
    <row r="2" spans="2:6" x14ac:dyDescent="0.55000000000000004">
      <c r="B2" s="12" t="s">
        <v>12</v>
      </c>
      <c r="C2" s="12" t="s">
        <v>58</v>
      </c>
      <c r="E2" s="25" t="s">
        <v>13</v>
      </c>
      <c r="F2" s="25"/>
    </row>
    <row r="3" spans="2:6" x14ac:dyDescent="0.55000000000000004">
      <c r="B3" s="22">
        <v>1</v>
      </c>
      <c r="C3" s="13">
        <f>400000*B3</f>
        <v>400000</v>
      </c>
      <c r="E3" s="5" t="s">
        <v>17</v>
      </c>
      <c r="F3" s="5" t="s">
        <v>18</v>
      </c>
    </row>
    <row r="4" spans="2:6" x14ac:dyDescent="0.55000000000000004">
      <c r="B4" s="22">
        <v>2</v>
      </c>
      <c r="C4" s="13">
        <f t="shared" ref="C4:C22" si="0">400000*B4</f>
        <v>800000</v>
      </c>
      <c r="E4" s="14" t="s">
        <v>19</v>
      </c>
      <c r="F4" s="3" t="s">
        <v>20</v>
      </c>
    </row>
    <row r="5" spans="2:6" x14ac:dyDescent="0.55000000000000004">
      <c r="B5" s="22">
        <v>3</v>
      </c>
      <c r="C5" s="13">
        <f t="shared" si="0"/>
        <v>1200000</v>
      </c>
    </row>
    <row r="6" spans="2:6" ht="18" customHeight="1" x14ac:dyDescent="0.55000000000000004">
      <c r="B6" s="22">
        <v>4</v>
      </c>
      <c r="C6" s="13">
        <f t="shared" si="0"/>
        <v>1600000</v>
      </c>
      <c r="D6" s="2" t="s">
        <v>21</v>
      </c>
      <c r="E6" s="26" t="s">
        <v>57</v>
      </c>
      <c r="F6" s="26"/>
    </row>
    <row r="7" spans="2:6" x14ac:dyDescent="0.55000000000000004">
      <c r="B7" s="22">
        <v>5</v>
      </c>
      <c r="C7" s="13">
        <f t="shared" si="0"/>
        <v>2000000</v>
      </c>
      <c r="E7" s="26"/>
      <c r="F7" s="26"/>
    </row>
    <row r="8" spans="2:6" ht="18" customHeight="1" x14ac:dyDescent="0.55000000000000004">
      <c r="B8" s="22">
        <v>6</v>
      </c>
      <c r="C8" s="13">
        <f t="shared" si="0"/>
        <v>2400000</v>
      </c>
      <c r="E8" s="27" t="s">
        <v>38</v>
      </c>
      <c r="F8" s="27"/>
    </row>
    <row r="9" spans="2:6" x14ac:dyDescent="0.55000000000000004">
      <c r="B9" s="22">
        <v>7</v>
      </c>
      <c r="C9" s="13">
        <f t="shared" si="0"/>
        <v>2800000</v>
      </c>
      <c r="E9" s="27"/>
      <c r="F9" s="27"/>
    </row>
    <row r="10" spans="2:6" x14ac:dyDescent="0.55000000000000004">
      <c r="B10" s="22">
        <v>8</v>
      </c>
      <c r="C10" s="13">
        <f t="shared" si="0"/>
        <v>3200000</v>
      </c>
      <c r="E10" s="27"/>
      <c r="F10" s="27"/>
    </row>
    <row r="11" spans="2:6" x14ac:dyDescent="0.55000000000000004">
      <c r="B11" s="22">
        <v>9</v>
      </c>
      <c r="C11" s="13">
        <f t="shared" si="0"/>
        <v>3600000</v>
      </c>
      <c r="E11" s="27"/>
      <c r="F11" s="27"/>
    </row>
    <row r="12" spans="2:6" x14ac:dyDescent="0.55000000000000004">
      <c r="B12" s="22">
        <v>10</v>
      </c>
      <c r="C12" s="13">
        <f t="shared" si="0"/>
        <v>4000000</v>
      </c>
      <c r="E12" s="27"/>
      <c r="F12" s="27"/>
    </row>
    <row r="13" spans="2:6" x14ac:dyDescent="0.55000000000000004">
      <c r="B13" s="22">
        <v>11</v>
      </c>
      <c r="C13" s="13">
        <f t="shared" si="0"/>
        <v>4400000</v>
      </c>
    </row>
    <row r="14" spans="2:6" x14ac:dyDescent="0.55000000000000004">
      <c r="B14" s="22">
        <v>12</v>
      </c>
      <c r="C14" s="13">
        <f t="shared" si="0"/>
        <v>4800000</v>
      </c>
    </row>
    <row r="15" spans="2:6" x14ac:dyDescent="0.55000000000000004">
      <c r="B15" s="22">
        <v>13</v>
      </c>
      <c r="C15" s="13">
        <f t="shared" si="0"/>
        <v>5200000</v>
      </c>
    </row>
    <row r="16" spans="2:6" x14ac:dyDescent="0.55000000000000004">
      <c r="B16" s="22">
        <v>14</v>
      </c>
      <c r="C16" s="13">
        <f t="shared" si="0"/>
        <v>5600000</v>
      </c>
    </row>
    <row r="17" spans="2:3" x14ac:dyDescent="0.55000000000000004">
      <c r="B17" s="22">
        <v>15</v>
      </c>
      <c r="C17" s="13">
        <f>400000*B17</f>
        <v>6000000</v>
      </c>
    </row>
    <row r="18" spans="2:3" x14ac:dyDescent="0.55000000000000004">
      <c r="B18" s="22">
        <v>16</v>
      </c>
      <c r="C18" s="13">
        <f t="shared" si="0"/>
        <v>6400000</v>
      </c>
    </row>
    <row r="19" spans="2:3" x14ac:dyDescent="0.55000000000000004">
      <c r="B19" s="22">
        <v>17</v>
      </c>
      <c r="C19" s="13">
        <f t="shared" si="0"/>
        <v>6800000</v>
      </c>
    </row>
    <row r="20" spans="2:3" x14ac:dyDescent="0.55000000000000004">
      <c r="B20" s="22">
        <v>18</v>
      </c>
      <c r="C20" s="13">
        <f t="shared" si="0"/>
        <v>7200000</v>
      </c>
    </row>
    <row r="21" spans="2:3" x14ac:dyDescent="0.55000000000000004">
      <c r="B21" s="22">
        <v>19</v>
      </c>
      <c r="C21" s="13">
        <f t="shared" si="0"/>
        <v>7600000</v>
      </c>
    </row>
    <row r="22" spans="2:3" x14ac:dyDescent="0.55000000000000004">
      <c r="B22" s="22">
        <v>20</v>
      </c>
      <c r="C22" s="13">
        <f t="shared" si="0"/>
        <v>8000000</v>
      </c>
    </row>
    <row r="23" spans="2:3" x14ac:dyDescent="0.55000000000000004">
      <c r="B23" s="22">
        <v>21</v>
      </c>
      <c r="C23" s="13">
        <f>8000000+700000*(B23-20)</f>
        <v>8700000</v>
      </c>
    </row>
    <row r="24" spans="2:3" x14ac:dyDescent="0.55000000000000004">
      <c r="B24" s="22">
        <v>22</v>
      </c>
      <c r="C24" s="13">
        <f t="shared" ref="C24:C42" si="1">8000000+700000*(B24-20)</f>
        <v>9400000</v>
      </c>
    </row>
    <row r="25" spans="2:3" x14ac:dyDescent="0.55000000000000004">
      <c r="B25" s="22">
        <v>23</v>
      </c>
      <c r="C25" s="13">
        <f t="shared" si="1"/>
        <v>10100000</v>
      </c>
    </row>
    <row r="26" spans="2:3" x14ac:dyDescent="0.55000000000000004">
      <c r="B26" s="22">
        <v>24</v>
      </c>
      <c r="C26" s="13">
        <f t="shared" si="1"/>
        <v>10800000</v>
      </c>
    </row>
    <row r="27" spans="2:3" x14ac:dyDescent="0.55000000000000004">
      <c r="B27" s="22">
        <v>25</v>
      </c>
      <c r="C27" s="13">
        <f t="shared" si="1"/>
        <v>11500000</v>
      </c>
    </row>
    <row r="28" spans="2:3" x14ac:dyDescent="0.55000000000000004">
      <c r="B28" s="22">
        <v>26</v>
      </c>
      <c r="C28" s="13">
        <f t="shared" si="1"/>
        <v>12200000</v>
      </c>
    </row>
    <row r="29" spans="2:3" x14ac:dyDescent="0.55000000000000004">
      <c r="B29" s="22">
        <v>27</v>
      </c>
      <c r="C29" s="13">
        <f t="shared" si="1"/>
        <v>12900000</v>
      </c>
    </row>
    <row r="30" spans="2:3" x14ac:dyDescent="0.55000000000000004">
      <c r="B30" s="22">
        <v>28</v>
      </c>
      <c r="C30" s="13">
        <f t="shared" si="1"/>
        <v>13600000</v>
      </c>
    </row>
    <row r="31" spans="2:3" x14ac:dyDescent="0.55000000000000004">
      <c r="B31" s="22">
        <v>29</v>
      </c>
      <c r="C31" s="13">
        <f t="shared" si="1"/>
        <v>14300000</v>
      </c>
    </row>
    <row r="32" spans="2:3" x14ac:dyDescent="0.55000000000000004">
      <c r="B32" s="22">
        <v>30</v>
      </c>
      <c r="C32" s="13">
        <f t="shared" si="1"/>
        <v>15000000</v>
      </c>
    </row>
    <row r="33" spans="2:3" x14ac:dyDescent="0.55000000000000004">
      <c r="B33" s="22">
        <v>31</v>
      </c>
      <c r="C33" s="13">
        <f t="shared" si="1"/>
        <v>15700000</v>
      </c>
    </row>
    <row r="34" spans="2:3" x14ac:dyDescent="0.55000000000000004">
      <c r="B34" s="22">
        <v>32</v>
      </c>
      <c r="C34" s="13">
        <f t="shared" si="1"/>
        <v>16400000</v>
      </c>
    </row>
    <row r="35" spans="2:3" x14ac:dyDescent="0.55000000000000004">
      <c r="B35" s="22">
        <v>33</v>
      </c>
      <c r="C35" s="13">
        <f>8000000+700000*(B35-20)</f>
        <v>17100000</v>
      </c>
    </row>
    <row r="36" spans="2:3" x14ac:dyDescent="0.55000000000000004">
      <c r="B36" s="22">
        <v>34</v>
      </c>
      <c r="C36" s="13">
        <f t="shared" si="1"/>
        <v>17800000</v>
      </c>
    </row>
    <row r="37" spans="2:3" x14ac:dyDescent="0.55000000000000004">
      <c r="B37" s="22">
        <v>35</v>
      </c>
      <c r="C37" s="13">
        <f t="shared" si="1"/>
        <v>18500000</v>
      </c>
    </row>
    <row r="38" spans="2:3" x14ac:dyDescent="0.55000000000000004">
      <c r="B38" s="22">
        <v>36</v>
      </c>
      <c r="C38" s="13">
        <f t="shared" si="1"/>
        <v>19200000</v>
      </c>
    </row>
    <row r="39" spans="2:3" x14ac:dyDescent="0.55000000000000004">
      <c r="B39" s="22">
        <v>37</v>
      </c>
      <c r="C39" s="13">
        <f t="shared" si="1"/>
        <v>19900000</v>
      </c>
    </row>
    <row r="40" spans="2:3" x14ac:dyDescent="0.55000000000000004">
      <c r="B40" s="22">
        <v>38</v>
      </c>
      <c r="C40" s="13">
        <f t="shared" si="1"/>
        <v>20600000</v>
      </c>
    </row>
    <row r="41" spans="2:3" x14ac:dyDescent="0.55000000000000004">
      <c r="B41" s="22">
        <v>39</v>
      </c>
      <c r="C41" s="13">
        <f t="shared" si="1"/>
        <v>21300000</v>
      </c>
    </row>
    <row r="42" spans="2:3" x14ac:dyDescent="0.55000000000000004">
      <c r="B42" s="22">
        <v>40</v>
      </c>
      <c r="C42" s="13">
        <f t="shared" si="1"/>
        <v>22000000</v>
      </c>
    </row>
  </sheetData>
  <mergeCells count="3">
    <mergeCell ref="E2:F2"/>
    <mergeCell ref="E6:F7"/>
    <mergeCell ref="E8:F12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DFFB-3C0C-426E-9F02-FC1200C46318}">
  <dimension ref="A2:G44"/>
  <sheetViews>
    <sheetView zoomScale="70" zoomScaleNormal="70" workbookViewId="0">
      <selection activeCell="C3" sqref="C3"/>
    </sheetView>
  </sheetViews>
  <sheetFormatPr defaultRowHeight="18" x14ac:dyDescent="0.55000000000000004"/>
  <cols>
    <col min="2" max="2" width="17.4140625" customWidth="1"/>
    <col min="3" max="3" width="25.9140625" customWidth="1"/>
    <col min="4" max="4" width="21.58203125" customWidth="1"/>
    <col min="5" max="5" width="40" customWidth="1"/>
    <col min="7" max="7" width="40.75" customWidth="1"/>
    <col min="8" max="8" width="8.58203125" customWidth="1"/>
  </cols>
  <sheetData>
    <row r="2" spans="1:7" x14ac:dyDescent="0.55000000000000004">
      <c r="C2" s="10" t="s">
        <v>35</v>
      </c>
      <c r="D2" s="5" t="s">
        <v>48</v>
      </c>
      <c r="E2" s="23" t="s">
        <v>52</v>
      </c>
    </row>
    <row r="3" spans="1:7" x14ac:dyDescent="0.55000000000000004">
      <c r="B3" s="15" t="s">
        <v>36</v>
      </c>
      <c r="C3" s="21">
        <v>1000000</v>
      </c>
      <c r="D3" s="18"/>
      <c r="E3" s="23"/>
    </row>
    <row r="5" spans="1:7" x14ac:dyDescent="0.55000000000000004">
      <c r="B5" s="23" t="s">
        <v>37</v>
      </c>
      <c r="C5" s="23"/>
      <c r="D5" s="23"/>
      <c r="E5" s="23"/>
    </row>
    <row r="6" spans="1:7" x14ac:dyDescent="0.55000000000000004">
      <c r="B6" s="5" t="s">
        <v>24</v>
      </c>
      <c r="C6" s="5" t="s">
        <v>27</v>
      </c>
      <c r="D6" s="12" t="s">
        <v>58</v>
      </c>
      <c r="E6" s="5" t="s">
        <v>13</v>
      </c>
    </row>
    <row r="7" spans="1:7" x14ac:dyDescent="0.55000000000000004">
      <c r="B7" s="25" t="s">
        <v>25</v>
      </c>
      <c r="C7" s="9" t="s">
        <v>28</v>
      </c>
      <c r="D7" s="14">
        <v>1100000</v>
      </c>
      <c r="E7" s="17"/>
    </row>
    <row r="8" spans="1:7" ht="18" customHeight="1" x14ac:dyDescent="0.55000000000000004">
      <c r="B8" s="25"/>
      <c r="C8" s="9" t="s">
        <v>29</v>
      </c>
      <c r="D8" s="20">
        <f>C3*25/100+275000</f>
        <v>525000</v>
      </c>
      <c r="E8" s="13" t="s">
        <v>39</v>
      </c>
      <c r="F8" s="2" t="s">
        <v>21</v>
      </c>
      <c r="G8" s="28" t="s">
        <v>53</v>
      </c>
    </row>
    <row r="9" spans="1:7" x14ac:dyDescent="0.55000000000000004">
      <c r="B9" s="25"/>
      <c r="C9" s="9" t="s">
        <v>30</v>
      </c>
      <c r="D9" s="20">
        <f>C3*15/100+685000</f>
        <v>835000</v>
      </c>
      <c r="E9" s="13" t="s">
        <v>40</v>
      </c>
      <c r="G9" s="29"/>
    </row>
    <row r="10" spans="1:7" ht="18" customHeight="1" x14ac:dyDescent="0.55000000000000004">
      <c r="B10" s="25"/>
      <c r="C10" s="9" t="s">
        <v>31</v>
      </c>
      <c r="D10" s="20">
        <f>C3*5/100+1455000</f>
        <v>1505000</v>
      </c>
      <c r="E10" s="9" t="s">
        <v>41</v>
      </c>
      <c r="G10" s="27" t="s">
        <v>55</v>
      </c>
    </row>
    <row r="11" spans="1:7" x14ac:dyDescent="0.55000000000000004">
      <c r="B11" s="25"/>
      <c r="C11" s="9" t="s">
        <v>32</v>
      </c>
      <c r="D11" s="14">
        <v>1955000</v>
      </c>
      <c r="E11" s="17"/>
      <c r="G11" s="27"/>
    </row>
    <row r="12" spans="1:7" x14ac:dyDescent="0.55000000000000004">
      <c r="B12" s="25" t="s">
        <v>26</v>
      </c>
      <c r="C12" s="9" t="s">
        <v>33</v>
      </c>
      <c r="D12" s="14">
        <v>600000</v>
      </c>
      <c r="E12" s="17"/>
      <c r="G12" s="27"/>
    </row>
    <row r="13" spans="1:7" x14ac:dyDescent="0.55000000000000004">
      <c r="B13" s="25"/>
      <c r="C13" s="9" t="s">
        <v>34</v>
      </c>
      <c r="D13" s="20">
        <f>C3*25/100+275000</f>
        <v>525000</v>
      </c>
      <c r="E13" s="13" t="s">
        <v>39</v>
      </c>
      <c r="G13" s="27"/>
    </row>
    <row r="14" spans="1:7" x14ac:dyDescent="0.55000000000000004">
      <c r="B14" s="25"/>
      <c r="C14" s="9" t="s">
        <v>30</v>
      </c>
      <c r="D14" s="20">
        <f>C3*15/100+685000</f>
        <v>835000</v>
      </c>
      <c r="E14" s="13" t="s">
        <v>40</v>
      </c>
      <c r="G14" s="27"/>
    </row>
    <row r="15" spans="1:7" x14ac:dyDescent="0.55000000000000004">
      <c r="B15" s="25"/>
      <c r="C15" s="9" t="s">
        <v>31</v>
      </c>
      <c r="D15" s="20">
        <f>C3*5/100+1455000</f>
        <v>1505000</v>
      </c>
      <c r="E15" s="9" t="s">
        <v>41</v>
      </c>
    </row>
    <row r="16" spans="1:7" x14ac:dyDescent="0.55000000000000004">
      <c r="A16" s="16" t="s">
        <v>54</v>
      </c>
      <c r="B16" s="25"/>
      <c r="C16" s="9" t="s">
        <v>32</v>
      </c>
      <c r="D16" s="14">
        <v>1955000</v>
      </c>
      <c r="E16" s="17"/>
    </row>
    <row r="19" spans="1:5" x14ac:dyDescent="0.55000000000000004">
      <c r="B19" s="23" t="s">
        <v>43</v>
      </c>
      <c r="C19" s="23"/>
      <c r="D19" s="23"/>
      <c r="E19" s="23"/>
    </row>
    <row r="20" spans="1:5" x14ac:dyDescent="0.55000000000000004">
      <c r="B20" s="5" t="s">
        <v>42</v>
      </c>
      <c r="C20" s="5" t="s">
        <v>27</v>
      </c>
      <c r="D20" s="12" t="s">
        <v>16</v>
      </c>
      <c r="E20" s="5" t="s">
        <v>13</v>
      </c>
    </row>
    <row r="21" spans="1:5" x14ac:dyDescent="0.55000000000000004">
      <c r="B21" s="25" t="s">
        <v>25</v>
      </c>
      <c r="C21" s="9" t="s">
        <v>28</v>
      </c>
      <c r="D21" s="14">
        <v>1000000</v>
      </c>
      <c r="E21" s="17"/>
    </row>
    <row r="22" spans="1:5" x14ac:dyDescent="0.55000000000000004">
      <c r="B22" s="25"/>
      <c r="C22" s="9" t="s">
        <v>29</v>
      </c>
      <c r="D22" s="20">
        <f>C3*25/100+175000</f>
        <v>425000</v>
      </c>
      <c r="E22" s="13" t="s">
        <v>45</v>
      </c>
    </row>
    <row r="23" spans="1:5" x14ac:dyDescent="0.55000000000000004">
      <c r="B23" s="25"/>
      <c r="C23" s="9" t="s">
        <v>30</v>
      </c>
      <c r="D23" s="20">
        <f>C3*15/100+585000</f>
        <v>735000</v>
      </c>
      <c r="E23" s="13" t="s">
        <v>46</v>
      </c>
    </row>
    <row r="24" spans="1:5" x14ac:dyDescent="0.55000000000000004">
      <c r="B24" s="25"/>
      <c r="C24" s="9" t="s">
        <v>31</v>
      </c>
      <c r="D24" s="20">
        <f>C3*5/100+1355000</f>
        <v>1405000</v>
      </c>
      <c r="E24" s="9" t="s">
        <v>47</v>
      </c>
    </row>
    <row r="25" spans="1:5" x14ac:dyDescent="0.55000000000000004">
      <c r="B25" s="25"/>
      <c r="C25" s="9" t="s">
        <v>32</v>
      </c>
      <c r="D25" s="14">
        <v>1855000</v>
      </c>
      <c r="E25" s="17"/>
    </row>
    <row r="26" spans="1:5" x14ac:dyDescent="0.55000000000000004">
      <c r="B26" s="25" t="s">
        <v>26</v>
      </c>
      <c r="C26" s="9" t="s">
        <v>33</v>
      </c>
      <c r="D26" s="14">
        <v>500000</v>
      </c>
      <c r="E26" s="17"/>
    </row>
    <row r="27" spans="1:5" x14ac:dyDescent="0.55000000000000004">
      <c r="B27" s="25"/>
      <c r="C27" s="9" t="s">
        <v>34</v>
      </c>
      <c r="D27" s="20">
        <f>C3*25/100+175000</f>
        <v>425000</v>
      </c>
      <c r="E27" s="13" t="s">
        <v>45</v>
      </c>
    </row>
    <row r="28" spans="1:5" x14ac:dyDescent="0.55000000000000004">
      <c r="B28" s="25"/>
      <c r="C28" s="9" t="s">
        <v>30</v>
      </c>
      <c r="D28" s="20">
        <f>C3*15/100+585000</f>
        <v>735000</v>
      </c>
      <c r="E28" s="13" t="s">
        <v>46</v>
      </c>
    </row>
    <row r="29" spans="1:5" x14ac:dyDescent="0.55000000000000004">
      <c r="B29" s="25"/>
      <c r="C29" s="9" t="s">
        <v>31</v>
      </c>
      <c r="D29" s="20">
        <f>C3*5/100+1355000</f>
        <v>1405000</v>
      </c>
      <c r="E29" s="9" t="s">
        <v>47</v>
      </c>
    </row>
    <row r="30" spans="1:5" x14ac:dyDescent="0.55000000000000004">
      <c r="A30" s="16" t="s">
        <v>54</v>
      </c>
      <c r="B30" s="25"/>
      <c r="C30" s="9" t="s">
        <v>32</v>
      </c>
      <c r="D30" s="14">
        <v>1955000</v>
      </c>
      <c r="E30" s="17"/>
    </row>
    <row r="33" spans="2:5" x14ac:dyDescent="0.55000000000000004">
      <c r="B33" s="23" t="s">
        <v>44</v>
      </c>
      <c r="C33" s="23"/>
      <c r="D33" s="23"/>
      <c r="E33" s="23"/>
    </row>
    <row r="34" spans="2:5" x14ac:dyDescent="0.55000000000000004">
      <c r="B34" s="5" t="s">
        <v>24</v>
      </c>
      <c r="C34" s="5" t="s">
        <v>27</v>
      </c>
      <c r="D34" s="12" t="s">
        <v>16</v>
      </c>
      <c r="E34" s="5" t="s">
        <v>13</v>
      </c>
    </row>
    <row r="35" spans="2:5" x14ac:dyDescent="0.55000000000000004">
      <c r="B35" s="25" t="s">
        <v>25</v>
      </c>
      <c r="C35" s="9" t="s">
        <v>28</v>
      </c>
      <c r="D35" s="14">
        <v>900000</v>
      </c>
      <c r="E35" s="17"/>
    </row>
    <row r="36" spans="2:5" x14ac:dyDescent="0.55000000000000004">
      <c r="B36" s="25"/>
      <c r="C36" s="9" t="s">
        <v>29</v>
      </c>
      <c r="D36" s="20">
        <f>C3*25/100+75000</f>
        <v>325000</v>
      </c>
      <c r="E36" s="13" t="s">
        <v>49</v>
      </c>
    </row>
    <row r="37" spans="2:5" x14ac:dyDescent="0.55000000000000004">
      <c r="B37" s="25"/>
      <c r="C37" s="9" t="s">
        <v>30</v>
      </c>
      <c r="D37" s="20">
        <f>C3*15/100+485000</f>
        <v>635000</v>
      </c>
      <c r="E37" s="13" t="s">
        <v>50</v>
      </c>
    </row>
    <row r="38" spans="2:5" x14ac:dyDescent="0.55000000000000004">
      <c r="B38" s="25"/>
      <c r="C38" s="9" t="s">
        <v>31</v>
      </c>
      <c r="D38" s="20">
        <f>C3*5/100+1255000</f>
        <v>1305000</v>
      </c>
      <c r="E38" s="9" t="s">
        <v>51</v>
      </c>
    </row>
    <row r="39" spans="2:5" x14ac:dyDescent="0.55000000000000004">
      <c r="B39" s="25"/>
      <c r="C39" s="9" t="s">
        <v>32</v>
      </c>
      <c r="D39" s="14">
        <v>1755000</v>
      </c>
      <c r="E39" s="17"/>
    </row>
    <row r="40" spans="2:5" x14ac:dyDescent="0.55000000000000004">
      <c r="B40" s="25" t="s">
        <v>26</v>
      </c>
      <c r="C40" s="9" t="s">
        <v>33</v>
      </c>
      <c r="D40" s="14">
        <v>400000</v>
      </c>
      <c r="E40" s="17"/>
    </row>
    <row r="41" spans="2:5" x14ac:dyDescent="0.55000000000000004">
      <c r="B41" s="25"/>
      <c r="C41" s="9" t="s">
        <v>34</v>
      </c>
      <c r="D41" s="20">
        <f>C3*25/100+75000</f>
        <v>325000</v>
      </c>
      <c r="E41" s="13" t="s">
        <v>49</v>
      </c>
    </row>
    <row r="42" spans="2:5" x14ac:dyDescent="0.55000000000000004">
      <c r="B42" s="25"/>
      <c r="C42" s="9" t="s">
        <v>30</v>
      </c>
      <c r="D42" s="20">
        <f>C3*15/100+485000</f>
        <v>635000</v>
      </c>
      <c r="E42" s="13" t="s">
        <v>50</v>
      </c>
    </row>
    <row r="43" spans="2:5" x14ac:dyDescent="0.55000000000000004">
      <c r="B43" s="25"/>
      <c r="C43" s="9" t="s">
        <v>31</v>
      </c>
      <c r="D43" s="20">
        <f>C3*5/100+1255000</f>
        <v>1305000</v>
      </c>
      <c r="E43" s="9" t="s">
        <v>51</v>
      </c>
    </row>
    <row r="44" spans="2:5" x14ac:dyDescent="0.55000000000000004">
      <c r="B44" s="25"/>
      <c r="C44" s="9" t="s">
        <v>32</v>
      </c>
      <c r="D44" s="14">
        <v>1755000</v>
      </c>
      <c r="E44" s="17"/>
    </row>
  </sheetData>
  <mergeCells count="12">
    <mergeCell ref="B35:B39"/>
    <mergeCell ref="B40:B44"/>
    <mergeCell ref="B5:E5"/>
    <mergeCell ref="B19:E19"/>
    <mergeCell ref="B33:E33"/>
    <mergeCell ref="B7:B11"/>
    <mergeCell ref="B12:B16"/>
    <mergeCell ref="E2:E3"/>
    <mergeCell ref="G10:G14"/>
    <mergeCell ref="G8:G9"/>
    <mergeCell ref="B21:B25"/>
    <mergeCell ref="B26:B30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年間の所得控除計算</vt:lpstr>
      <vt:lpstr>運用金額を一括で受け取ったときの節税効果</vt:lpstr>
      <vt:lpstr>年金として振り分けて受け取った時の節税効果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淳史 大貫</dc:creator>
  <cp:lastModifiedBy>淳史 大貫</cp:lastModifiedBy>
  <dcterms:created xsi:type="dcterms:W3CDTF">2025-09-27T14:04:56Z</dcterms:created>
  <dcterms:modified xsi:type="dcterms:W3CDTF">2025-09-28T12:52:42Z</dcterms:modified>
</cp:coreProperties>
</file>